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aoka\Desktop\"/>
    </mc:Choice>
  </mc:AlternateContent>
  <xr:revisionPtr revIDLastSave="0" documentId="13_ncr:1_{CAE36380-6849-4D0E-8EAD-773576965B2F}" xr6:coauthVersionLast="47" xr6:coauthVersionMax="47" xr10:uidLastSave="{00000000-0000-0000-0000-000000000000}"/>
  <bookViews>
    <workbookView xWindow="-120" yWindow="-120" windowWidth="29040" windowHeight="15720" xr2:uid="{210A1996-0E8B-4245-8B61-BC42DCA22838}"/>
  </bookViews>
  <sheets>
    <sheet name="税金総額の試算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3" l="1"/>
  <c r="E30" i="3" s="1"/>
  <c r="E27" i="3"/>
  <c r="E28" i="3" s="1"/>
  <c r="E13" i="3"/>
  <c r="E10" i="3"/>
  <c r="E9" i="3"/>
  <c r="E14" i="3"/>
  <c r="E12" i="3"/>
  <c r="D5" i="3"/>
  <c r="E31" i="3" l="1"/>
  <c r="E34" i="3"/>
  <c r="E15" i="3"/>
  <c r="E11" i="3"/>
  <c r="E16" i="3"/>
  <c r="E39" i="3" l="1"/>
  <c r="E19" i="3"/>
  <c r="E24" i="3" l="1"/>
  <c r="D6" i="3" s="1"/>
</calcChain>
</file>

<file path=xl/sharedStrings.xml><?xml version="1.0" encoding="utf-8"?>
<sst xmlns="http://schemas.openxmlformats.org/spreadsheetml/2006/main" count="68" uniqueCount="47">
  <si>
    <t>仮に、法人の税引前当期利益の額が</t>
    <rPh sb="0" eb="1">
      <t>カリ</t>
    </rPh>
    <rPh sb="3" eb="5">
      <t>ホウジン</t>
    </rPh>
    <rPh sb="6" eb="8">
      <t>ゼイビキ</t>
    </rPh>
    <rPh sb="8" eb="9">
      <t>マエ</t>
    </rPh>
    <rPh sb="9" eb="11">
      <t>トウキ</t>
    </rPh>
    <rPh sb="11" eb="13">
      <t>リエキ</t>
    </rPh>
    <rPh sb="14" eb="15">
      <t>ガク</t>
    </rPh>
    <phoneticPr fontId="1"/>
  </si>
  <si>
    <t>円だとすると税金の総額は下記の通り。</t>
    <rPh sb="0" eb="1">
      <t>エン</t>
    </rPh>
    <rPh sb="6" eb="8">
      <t>ゼイキン</t>
    </rPh>
    <rPh sb="9" eb="11">
      <t>ソウガク</t>
    </rPh>
    <rPh sb="12" eb="14">
      <t>カキ</t>
    </rPh>
    <rPh sb="15" eb="16">
      <t>トオ</t>
    </rPh>
    <phoneticPr fontId="1"/>
  </si>
  <si>
    <t>課税される利益</t>
    <rPh sb="0" eb="2">
      <t>カゼイ</t>
    </rPh>
    <rPh sb="5" eb="7">
      <t>リエキ</t>
    </rPh>
    <phoneticPr fontId="1"/>
  </si>
  <si>
    <r>
      <t xml:space="preserve">国へ支払 </t>
    </r>
    <r>
      <rPr>
        <sz val="11"/>
        <color theme="1"/>
        <rFont val="游ゴシック Light"/>
        <family val="3"/>
        <charset val="128"/>
      </rPr>
      <t>①</t>
    </r>
    <rPh sb="0" eb="1">
      <t>コク</t>
    </rPh>
    <rPh sb="2" eb="4">
      <t>シハラ</t>
    </rPh>
    <phoneticPr fontId="1"/>
  </si>
  <si>
    <r>
      <t xml:space="preserve">国へ支払 </t>
    </r>
    <r>
      <rPr>
        <sz val="11"/>
        <color theme="1"/>
        <rFont val="游ゴシック Light"/>
        <family val="3"/>
        <charset val="128"/>
      </rPr>
      <t>②</t>
    </r>
    <rPh sb="0" eb="1">
      <t>コク</t>
    </rPh>
    <rPh sb="2" eb="4">
      <t>シハラ</t>
    </rPh>
    <phoneticPr fontId="1"/>
  </si>
  <si>
    <r>
      <t>法人税</t>
    </r>
    <r>
      <rPr>
        <sz val="10"/>
        <color theme="1"/>
        <rFont val="游ゴシック Light"/>
        <family val="3"/>
        <charset val="128"/>
        <scheme val="major"/>
      </rPr>
      <t>（年間利益のうち800万円までに対応する部分）</t>
    </r>
    <rPh sb="0" eb="3">
      <t>ホウジンゼイ</t>
    </rPh>
    <rPh sb="4" eb="6">
      <t>ネンカン</t>
    </rPh>
    <rPh sb="6" eb="8">
      <t>リエキ</t>
    </rPh>
    <rPh sb="14" eb="15">
      <t>マン</t>
    </rPh>
    <rPh sb="15" eb="16">
      <t>エン</t>
    </rPh>
    <rPh sb="19" eb="21">
      <t>タイオウ</t>
    </rPh>
    <rPh sb="23" eb="25">
      <t>ブブン</t>
    </rPh>
    <phoneticPr fontId="1"/>
  </si>
  <si>
    <r>
      <t>法人税（</t>
    </r>
    <r>
      <rPr>
        <sz val="10"/>
        <color theme="1"/>
        <rFont val="游ゴシック Light"/>
        <family val="3"/>
        <charset val="128"/>
        <scheme val="major"/>
      </rPr>
      <t>年間利益のうち800万円を超える金額に対応する部分）</t>
    </r>
    <rPh sb="0" eb="3">
      <t>ホウジンゼイ</t>
    </rPh>
    <rPh sb="4" eb="6">
      <t>ネンカン</t>
    </rPh>
    <rPh sb="6" eb="8">
      <t>リエキ</t>
    </rPh>
    <rPh sb="14" eb="15">
      <t>マン</t>
    </rPh>
    <rPh sb="15" eb="16">
      <t>エン</t>
    </rPh>
    <rPh sb="17" eb="18">
      <t>コ</t>
    </rPh>
    <rPh sb="20" eb="22">
      <t>キンガク</t>
    </rPh>
    <rPh sb="23" eb="25">
      <t>タイオウ</t>
    </rPh>
    <rPh sb="27" eb="29">
      <t>ブブン</t>
    </rPh>
    <phoneticPr fontId="1"/>
  </si>
  <si>
    <r>
      <t xml:space="preserve">国へ支払 </t>
    </r>
    <r>
      <rPr>
        <sz val="11"/>
        <color theme="1"/>
        <rFont val="游ゴシック Light"/>
        <family val="3"/>
        <charset val="128"/>
      </rPr>
      <t>③</t>
    </r>
    <rPh sb="0" eb="1">
      <t>コク</t>
    </rPh>
    <rPh sb="2" eb="4">
      <t>シハラ</t>
    </rPh>
    <phoneticPr fontId="1"/>
  </si>
  <si>
    <r>
      <t>地方法人税</t>
    </r>
    <r>
      <rPr>
        <sz val="10"/>
        <color theme="1"/>
        <rFont val="游ゴシック Light"/>
        <family val="3"/>
        <charset val="128"/>
        <scheme val="major"/>
      </rPr>
      <t>（法人税の総額に対して一定割合でかかる）</t>
    </r>
    <rPh sb="0" eb="5">
      <t>チホウホウジンゼイ</t>
    </rPh>
    <rPh sb="6" eb="9">
      <t>ホウジンゼイ</t>
    </rPh>
    <rPh sb="10" eb="12">
      <t>ソウガク</t>
    </rPh>
    <rPh sb="13" eb="14">
      <t>タイ</t>
    </rPh>
    <rPh sb="16" eb="20">
      <t>イッテイワリアイ</t>
    </rPh>
    <phoneticPr fontId="1"/>
  </si>
  <si>
    <t>23.2% ×800万超過部分</t>
    <rPh sb="11" eb="13">
      <t>チョウカ</t>
    </rPh>
    <rPh sb="13" eb="15">
      <t>ブブン</t>
    </rPh>
    <phoneticPr fontId="1"/>
  </si>
  <si>
    <r>
      <t>10.3%× (</t>
    </r>
    <r>
      <rPr>
        <sz val="11"/>
        <color theme="1"/>
        <rFont val="游ゴシック Light"/>
        <family val="3"/>
        <charset val="128"/>
      </rPr>
      <t>①＋②</t>
    </r>
    <r>
      <rPr>
        <sz val="11"/>
        <color theme="1"/>
        <rFont val="游ゴシック Light"/>
        <family val="3"/>
        <charset val="128"/>
        <scheme val="major"/>
      </rPr>
      <t>)</t>
    </r>
    <phoneticPr fontId="1"/>
  </si>
  <si>
    <r>
      <t>法人事業税</t>
    </r>
    <r>
      <rPr>
        <sz val="10"/>
        <color theme="1"/>
        <rFont val="游ゴシック Light"/>
        <family val="3"/>
        <charset val="128"/>
        <scheme val="major"/>
      </rPr>
      <t>（年間利益のうち400万円までに対応する部分）</t>
    </r>
    <rPh sb="0" eb="2">
      <t>ホウジン</t>
    </rPh>
    <rPh sb="2" eb="5">
      <t>ジギョウゼイ</t>
    </rPh>
    <rPh sb="6" eb="8">
      <t>ネンカン</t>
    </rPh>
    <rPh sb="8" eb="10">
      <t>リエキ</t>
    </rPh>
    <rPh sb="16" eb="17">
      <t>マン</t>
    </rPh>
    <rPh sb="17" eb="18">
      <t>エン</t>
    </rPh>
    <rPh sb="21" eb="23">
      <t>タイオウ</t>
    </rPh>
    <rPh sb="25" eb="27">
      <t>ブブン</t>
    </rPh>
    <phoneticPr fontId="1"/>
  </si>
  <si>
    <r>
      <t>法人事業税</t>
    </r>
    <r>
      <rPr>
        <sz val="10"/>
        <color theme="1"/>
        <rFont val="游ゴシック Light"/>
        <family val="3"/>
        <charset val="128"/>
        <scheme val="major"/>
      </rPr>
      <t>（年間利益のうち400万円超800万円未満に対応する部分）</t>
    </r>
    <rPh sb="0" eb="2">
      <t>ホウジン</t>
    </rPh>
    <rPh sb="2" eb="5">
      <t>ジギョウゼイ</t>
    </rPh>
    <rPh sb="6" eb="8">
      <t>ネンカン</t>
    </rPh>
    <rPh sb="8" eb="10">
      <t>リエキ</t>
    </rPh>
    <rPh sb="16" eb="17">
      <t>マン</t>
    </rPh>
    <rPh sb="17" eb="18">
      <t>エン</t>
    </rPh>
    <rPh sb="22" eb="24">
      <t>マンエン</t>
    </rPh>
    <rPh sb="24" eb="26">
      <t>ミマン</t>
    </rPh>
    <rPh sb="27" eb="29">
      <t>タイオウ</t>
    </rPh>
    <rPh sb="31" eb="33">
      <t>ブブン</t>
    </rPh>
    <phoneticPr fontId="1"/>
  </si>
  <si>
    <r>
      <t>法人事業税</t>
    </r>
    <r>
      <rPr>
        <sz val="10"/>
        <color theme="1"/>
        <rFont val="游ゴシック Light"/>
        <family val="3"/>
        <charset val="128"/>
        <scheme val="major"/>
      </rPr>
      <t>（年間利益のうち800万円を超える金額に対応する部分）</t>
    </r>
    <rPh sb="0" eb="2">
      <t>ホウジン</t>
    </rPh>
    <rPh sb="2" eb="5">
      <t>ジギョウゼイ</t>
    </rPh>
    <rPh sb="6" eb="8">
      <t>ネンカン</t>
    </rPh>
    <rPh sb="8" eb="10">
      <t>リエキ</t>
    </rPh>
    <rPh sb="16" eb="18">
      <t>マンエン</t>
    </rPh>
    <rPh sb="19" eb="20">
      <t>コ</t>
    </rPh>
    <rPh sb="22" eb="24">
      <t>キンガク</t>
    </rPh>
    <rPh sb="25" eb="27">
      <t>タイオウ</t>
    </rPh>
    <rPh sb="29" eb="31">
      <t>ブブン</t>
    </rPh>
    <phoneticPr fontId="1"/>
  </si>
  <si>
    <t>7% ×800万超過部分</t>
    <phoneticPr fontId="1"/>
  </si>
  <si>
    <t>5.3% × 400万超800万未満部分</t>
    <rPh sb="11" eb="12">
      <t>チョウ</t>
    </rPh>
    <rPh sb="15" eb="16">
      <t>マン</t>
    </rPh>
    <rPh sb="16" eb="18">
      <t>ミマン</t>
    </rPh>
    <rPh sb="18" eb="20">
      <t>ブブン</t>
    </rPh>
    <phoneticPr fontId="1"/>
  </si>
  <si>
    <r>
      <t>都道府県へ支払　</t>
    </r>
    <r>
      <rPr>
        <sz val="11"/>
        <color theme="1"/>
        <rFont val="游ゴシック Light"/>
        <family val="3"/>
        <charset val="128"/>
      </rPr>
      <t>④</t>
    </r>
    <rPh sb="0" eb="4">
      <t>トドウフケン</t>
    </rPh>
    <rPh sb="5" eb="7">
      <t>シハラ</t>
    </rPh>
    <phoneticPr fontId="1"/>
  </si>
  <si>
    <r>
      <t>特別法人事業税</t>
    </r>
    <r>
      <rPr>
        <sz val="10"/>
        <color theme="1"/>
        <rFont val="游ゴシック Light"/>
        <family val="3"/>
        <charset val="128"/>
        <scheme val="major"/>
      </rPr>
      <t>（法人税の総額に対して一定割合でかかる）</t>
    </r>
    <rPh sb="0" eb="2">
      <t>トクベツ</t>
    </rPh>
    <rPh sb="2" eb="4">
      <t>ホウジン</t>
    </rPh>
    <rPh sb="4" eb="6">
      <t>ジギョウ</t>
    </rPh>
    <rPh sb="6" eb="7">
      <t>ゼイ</t>
    </rPh>
    <phoneticPr fontId="1"/>
  </si>
  <si>
    <t>都道府県へ支払　⑤</t>
    <rPh sb="0" eb="4">
      <t>トドウフケン</t>
    </rPh>
    <rPh sb="5" eb="7">
      <t>シハラ</t>
    </rPh>
    <phoneticPr fontId="1"/>
  </si>
  <si>
    <t>都道府県へ支払　⑥</t>
    <rPh sb="0" eb="4">
      <t>トドウフケン</t>
    </rPh>
    <rPh sb="5" eb="7">
      <t>シハラ</t>
    </rPh>
    <phoneticPr fontId="1"/>
  </si>
  <si>
    <t>都道府県へ支払　⑦</t>
    <rPh sb="0" eb="4">
      <t>トドウフケン</t>
    </rPh>
    <rPh sb="5" eb="7">
      <t>シハラ</t>
    </rPh>
    <phoneticPr fontId="1"/>
  </si>
  <si>
    <r>
      <t>37% × (④＋⑤＋</t>
    </r>
    <r>
      <rPr>
        <sz val="11"/>
        <color theme="1"/>
        <rFont val="游ゴシック Light"/>
        <family val="3"/>
        <charset val="128"/>
      </rPr>
      <t>⑥</t>
    </r>
    <r>
      <rPr>
        <sz val="11"/>
        <color theme="1"/>
        <rFont val="游ゴシック Light"/>
        <family val="3"/>
        <charset val="128"/>
        <scheme val="major"/>
      </rPr>
      <t>)</t>
    </r>
    <phoneticPr fontId="1"/>
  </si>
  <si>
    <t>都道府県へ支払　⑧</t>
    <rPh sb="0" eb="4">
      <t>トドウフケン</t>
    </rPh>
    <rPh sb="5" eb="7">
      <t>シハラ</t>
    </rPh>
    <phoneticPr fontId="1"/>
  </si>
  <si>
    <r>
      <t>都道府県民税　所得割</t>
    </r>
    <r>
      <rPr>
        <sz val="10"/>
        <color theme="1"/>
        <rFont val="游ゴシック Light"/>
        <family val="3"/>
        <charset val="128"/>
        <scheme val="major"/>
      </rPr>
      <t>（法人税の総額に対して一定割合でかかる）</t>
    </r>
    <rPh sb="0" eb="5">
      <t>トドウフケンミン</t>
    </rPh>
    <rPh sb="5" eb="6">
      <t>ゼイ</t>
    </rPh>
    <rPh sb="7" eb="9">
      <t>ショトク</t>
    </rPh>
    <rPh sb="9" eb="10">
      <t>ワリ</t>
    </rPh>
    <phoneticPr fontId="1"/>
  </si>
  <si>
    <t>1% × (①＋②)</t>
    <phoneticPr fontId="1"/>
  </si>
  <si>
    <t>都道府県へ支払　⑨</t>
    <rPh sb="0" eb="4">
      <t>トドウフケン</t>
    </rPh>
    <rPh sb="5" eb="7">
      <t>シハラ</t>
    </rPh>
    <phoneticPr fontId="1"/>
  </si>
  <si>
    <r>
      <t>都道府県民税　均等割</t>
    </r>
    <r>
      <rPr>
        <sz val="10"/>
        <color theme="1"/>
        <rFont val="游ゴシック Light"/>
        <family val="3"/>
        <charset val="128"/>
        <scheme val="major"/>
      </rPr>
      <t>（会社が存在し活動すれば絶対かかる）</t>
    </r>
    <rPh sb="0" eb="5">
      <t>トドウフケンミン</t>
    </rPh>
    <rPh sb="5" eb="6">
      <t>ゼイ</t>
    </rPh>
    <rPh sb="7" eb="9">
      <t>キントウ</t>
    </rPh>
    <rPh sb="9" eb="10">
      <t>ワリ</t>
    </rPh>
    <rPh sb="11" eb="13">
      <t>カイシャ</t>
    </rPh>
    <rPh sb="14" eb="16">
      <t>ソンザイ</t>
    </rPh>
    <rPh sb="17" eb="19">
      <t>カツドウ</t>
    </rPh>
    <rPh sb="22" eb="24">
      <t>ゼッタイ</t>
    </rPh>
    <phoneticPr fontId="1"/>
  </si>
  <si>
    <t>都道府県により金額が異なるので注意！</t>
    <rPh sb="0" eb="4">
      <t>トドウフケン</t>
    </rPh>
    <rPh sb="7" eb="9">
      <t>キンガク</t>
    </rPh>
    <rPh sb="10" eb="11">
      <t>コト</t>
    </rPh>
    <rPh sb="15" eb="17">
      <t>チュウイ</t>
    </rPh>
    <phoneticPr fontId="1"/>
  </si>
  <si>
    <r>
      <t>都道府県民税　均等割</t>
    </r>
    <r>
      <rPr>
        <sz val="10"/>
        <color theme="1"/>
        <rFont val="游ゴシック Light"/>
        <family val="3"/>
        <charset val="128"/>
        <scheme val="major"/>
      </rPr>
      <t>（支店などの活動拠点がある場合）</t>
    </r>
    <rPh sb="0" eb="5">
      <t>トドウフケンミン</t>
    </rPh>
    <rPh sb="5" eb="6">
      <t>ゼイ</t>
    </rPh>
    <rPh sb="7" eb="9">
      <t>キントウ</t>
    </rPh>
    <rPh sb="9" eb="10">
      <t>ワリ</t>
    </rPh>
    <rPh sb="11" eb="13">
      <t>シテン</t>
    </rPh>
    <rPh sb="16" eb="18">
      <t>カツドウ</t>
    </rPh>
    <rPh sb="18" eb="20">
      <t>キョテン</t>
    </rPh>
    <rPh sb="23" eb="25">
      <t>バアイ</t>
    </rPh>
    <phoneticPr fontId="1"/>
  </si>
  <si>
    <t>　〃</t>
    <phoneticPr fontId="1"/>
  </si>
  <si>
    <t>市町村へ支払　⑩</t>
    <rPh sb="0" eb="3">
      <t>シチョウソン</t>
    </rPh>
    <rPh sb="4" eb="6">
      <t>シハラ</t>
    </rPh>
    <phoneticPr fontId="1"/>
  </si>
  <si>
    <r>
      <t>市町村民税　所得割</t>
    </r>
    <r>
      <rPr>
        <sz val="10"/>
        <color theme="1"/>
        <rFont val="游ゴシック Light"/>
        <family val="3"/>
        <charset val="128"/>
        <scheme val="major"/>
      </rPr>
      <t>（法人税の総額に対して一定割合でかかる）</t>
    </r>
    <rPh sb="0" eb="3">
      <t>シチョウソン</t>
    </rPh>
    <rPh sb="3" eb="4">
      <t>ミン</t>
    </rPh>
    <rPh sb="4" eb="5">
      <t>ゼイ</t>
    </rPh>
    <rPh sb="6" eb="8">
      <t>ショトク</t>
    </rPh>
    <rPh sb="8" eb="9">
      <t>ワリ</t>
    </rPh>
    <phoneticPr fontId="1"/>
  </si>
  <si>
    <t>6%× (①＋②)</t>
    <phoneticPr fontId="1"/>
  </si>
  <si>
    <t>市町村へ支払　⑪</t>
    <rPh sb="0" eb="3">
      <t>シチョウソン</t>
    </rPh>
    <rPh sb="4" eb="6">
      <t>シハラ</t>
    </rPh>
    <phoneticPr fontId="1"/>
  </si>
  <si>
    <r>
      <t>市町村民税　均等割</t>
    </r>
    <r>
      <rPr>
        <sz val="10"/>
        <color theme="1"/>
        <rFont val="游ゴシック Light"/>
        <family val="3"/>
        <charset val="128"/>
        <scheme val="major"/>
      </rPr>
      <t>（会社が存在し活動すれば絶対かかる）</t>
    </r>
    <rPh sb="0" eb="3">
      <t>シチョウソン</t>
    </rPh>
    <rPh sb="3" eb="4">
      <t>ミン</t>
    </rPh>
    <rPh sb="4" eb="5">
      <t>ゼイ</t>
    </rPh>
    <rPh sb="6" eb="8">
      <t>キントウ</t>
    </rPh>
    <rPh sb="8" eb="9">
      <t>ワリ</t>
    </rPh>
    <rPh sb="10" eb="12">
      <t>カイシャ</t>
    </rPh>
    <rPh sb="13" eb="15">
      <t>ソンザイ</t>
    </rPh>
    <rPh sb="16" eb="18">
      <t>カツドウ</t>
    </rPh>
    <rPh sb="21" eb="23">
      <t>ゼッタイ</t>
    </rPh>
    <phoneticPr fontId="1"/>
  </si>
  <si>
    <t>市町村により金額が異なるので注意！</t>
    <rPh sb="0" eb="3">
      <t>シチョウソン</t>
    </rPh>
    <rPh sb="6" eb="8">
      <t>キンガク</t>
    </rPh>
    <rPh sb="9" eb="10">
      <t>コト</t>
    </rPh>
    <rPh sb="14" eb="16">
      <t>チュウイ</t>
    </rPh>
    <phoneticPr fontId="1"/>
  </si>
  <si>
    <r>
      <t>市町村民税　均等割</t>
    </r>
    <r>
      <rPr>
        <sz val="10"/>
        <color theme="1"/>
        <rFont val="游ゴシック Light"/>
        <family val="3"/>
        <charset val="128"/>
        <scheme val="major"/>
      </rPr>
      <t>（支店などの活動拠点がある場合）</t>
    </r>
    <rPh sb="0" eb="3">
      <t>シチョウソン</t>
    </rPh>
    <rPh sb="3" eb="4">
      <t>ミン</t>
    </rPh>
    <rPh sb="4" eb="5">
      <t>ゼイ</t>
    </rPh>
    <rPh sb="6" eb="8">
      <t>キントウ</t>
    </rPh>
    <rPh sb="8" eb="9">
      <t>ワリ</t>
    </rPh>
    <rPh sb="10" eb="12">
      <t>シテン</t>
    </rPh>
    <rPh sb="15" eb="17">
      <t>カツドウ</t>
    </rPh>
    <rPh sb="17" eb="19">
      <t>キョテン</t>
    </rPh>
    <rPh sb="22" eb="24">
      <t>バアイ</t>
    </rPh>
    <phoneticPr fontId="1"/>
  </si>
  <si>
    <t>円</t>
    <rPh sb="0" eb="1">
      <t>エン</t>
    </rPh>
    <phoneticPr fontId="1"/>
  </si>
  <si>
    <t>法人税等の総額（およその額）</t>
    <rPh sb="0" eb="3">
      <t>ホウジンゼイ</t>
    </rPh>
    <rPh sb="3" eb="4">
      <t>トウ</t>
    </rPh>
    <rPh sb="5" eb="7">
      <t>ソウガク</t>
    </rPh>
    <rPh sb="12" eb="13">
      <t>ガク</t>
    </rPh>
    <phoneticPr fontId="1"/>
  </si>
  <si>
    <t>中小企業の場合の試算</t>
    <rPh sb="0" eb="4">
      <t>チュウショウキギョウ</t>
    </rPh>
    <rPh sb="5" eb="7">
      <t>バアイ</t>
    </rPh>
    <rPh sb="8" eb="10">
      <t>シサン</t>
    </rPh>
    <phoneticPr fontId="1"/>
  </si>
  <si>
    <t>法人税と地方税の総額</t>
    <rPh sb="0" eb="3">
      <t>ホウジンゼイ</t>
    </rPh>
    <rPh sb="4" eb="7">
      <t>チホウゼイ</t>
    </rPh>
    <rPh sb="8" eb="10">
      <t>ソウガク</t>
    </rPh>
    <phoneticPr fontId="1"/>
  </si>
  <si>
    <t>15% ×800万以下の部分</t>
    <rPh sb="8" eb="9">
      <t>マン</t>
    </rPh>
    <rPh sb="9" eb="11">
      <t>イカ</t>
    </rPh>
    <rPh sb="12" eb="14">
      <t>ブブン</t>
    </rPh>
    <phoneticPr fontId="1"/>
  </si>
  <si>
    <t>3.5% ×400万以下の部分</t>
    <phoneticPr fontId="1"/>
  </si>
  <si>
    <t>法人税</t>
    <rPh sb="0" eb="3">
      <t>ホウジンゼイ</t>
    </rPh>
    <phoneticPr fontId="1"/>
  </si>
  <si>
    <t>法人事業税</t>
    <rPh sb="0" eb="2">
      <t>ホウジン</t>
    </rPh>
    <rPh sb="2" eb="5">
      <t>ジギョウゼイ</t>
    </rPh>
    <phoneticPr fontId="1"/>
  </si>
  <si>
    <t xml:space="preserve">  【詳細】</t>
    <rPh sb="3" eb="5">
      <t>ショウサイ</t>
    </rPh>
    <phoneticPr fontId="1"/>
  </si>
  <si>
    <t xml:space="preserve">  【まとめ】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</si>
</sst>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b/>
      <sz val="12"/>
      <color theme="1"/>
      <name val="游ゴシック Light"/>
      <family val="3"/>
      <charset val="128"/>
      <scheme val="major"/>
    </font>
    <font>
      <sz val="14"/>
      <color theme="1"/>
      <name val="游ゴシック Light"/>
      <family val="3"/>
      <charset val="128"/>
      <scheme val="major"/>
    </font>
    <font>
      <sz val="12"/>
      <color theme="1"/>
      <name val="游ゴシック Light"/>
      <family val="3"/>
      <charset val="128"/>
      <scheme val="major"/>
    </font>
    <font>
      <b/>
      <sz val="11"/>
      <color theme="1"/>
      <name val="游ゴシック Light"/>
      <family val="3"/>
      <charset val="128"/>
      <scheme val="major"/>
    </font>
    <font>
      <sz val="11"/>
      <color theme="1"/>
      <name val="游ゴシック Light"/>
      <family val="3"/>
      <charset val="128"/>
    </font>
    <font>
      <sz val="10"/>
      <color theme="1"/>
      <name val="游ゴシック Light"/>
      <family val="3"/>
      <charset val="128"/>
      <scheme val="major"/>
    </font>
    <font>
      <b/>
      <sz val="16"/>
      <color theme="1"/>
      <name val="游ゴシック Light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1" applyFont="1">
      <alignment vertical="center"/>
    </xf>
    <xf numFmtId="38" fontId="3" fillId="0" borderId="0" xfId="1" applyFont="1">
      <alignment vertical="center"/>
    </xf>
    <xf numFmtId="0" fontId="5" fillId="0" borderId="0" xfId="0" applyFont="1">
      <alignment vertical="center"/>
    </xf>
    <xf numFmtId="38" fontId="4" fillId="2" borderId="0" xfId="1" applyFont="1" applyFill="1">
      <alignment vertical="center"/>
    </xf>
    <xf numFmtId="0" fontId="3" fillId="0" borderId="0" xfId="0" applyFont="1" applyAlignment="1">
      <alignment horizontal="right" vertical="center"/>
    </xf>
    <xf numFmtId="38" fontId="6" fillId="0" borderId="0" xfId="1" applyFont="1">
      <alignment vertical="center"/>
    </xf>
    <xf numFmtId="9" fontId="3" fillId="0" borderId="0" xfId="1" applyNumberFormat="1" applyFont="1">
      <alignment vertical="center"/>
    </xf>
    <xf numFmtId="9" fontId="3" fillId="0" borderId="0" xfId="0" applyNumberFormat="1" applyFont="1">
      <alignment vertical="center"/>
    </xf>
    <xf numFmtId="10" fontId="3" fillId="0" borderId="0" xfId="0" applyNumberFormat="1" applyFont="1">
      <alignment vertical="center"/>
    </xf>
    <xf numFmtId="38" fontId="6" fillId="0" borderId="0" xfId="1" applyFont="1" applyAlignment="1">
      <alignment horizontal="right" vertical="center"/>
    </xf>
    <xf numFmtId="0" fontId="3" fillId="0" borderId="0" xfId="0" applyFont="1" applyAlignment="1">
      <alignment vertical="center" shrinkToFit="1"/>
    </xf>
    <xf numFmtId="0" fontId="7" fillId="0" borderId="0" xfId="0" applyFont="1" applyAlignment="1">
      <alignment horizontal="right" vertical="center" shrinkToFit="1"/>
    </xf>
    <xf numFmtId="38" fontId="7" fillId="0" borderId="0" xfId="1" applyFont="1">
      <alignment vertical="center"/>
    </xf>
    <xf numFmtId="0" fontId="7" fillId="0" borderId="0" xfId="0" applyFont="1">
      <alignment vertical="center"/>
    </xf>
    <xf numFmtId="38" fontId="5" fillId="0" borderId="0" xfId="1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shrinkToFit="1"/>
    </xf>
    <xf numFmtId="38" fontId="4" fillId="0" borderId="1" xfId="1" applyFont="1" applyBorder="1" applyAlignment="1">
      <alignment horizontal="right" vertical="center"/>
    </xf>
    <xf numFmtId="38" fontId="3" fillId="0" borderId="1" xfId="1" applyFont="1" applyBorder="1">
      <alignment vertical="center"/>
    </xf>
    <xf numFmtId="0" fontId="3" fillId="0" borderId="1" xfId="0" applyFont="1" applyBorder="1">
      <alignment vertical="center"/>
    </xf>
    <xf numFmtId="38" fontId="3" fillId="0" borderId="0" xfId="1" applyFont="1" applyFill="1">
      <alignment vertical="center"/>
    </xf>
    <xf numFmtId="0" fontId="10" fillId="0" borderId="0" xfId="0" applyFont="1">
      <alignment vertical="center"/>
    </xf>
    <xf numFmtId="38" fontId="4" fillId="0" borderId="0" xfId="1" applyFont="1" applyAlignment="1">
      <alignment horizontal="right" vertical="center"/>
    </xf>
    <xf numFmtId="38" fontId="6" fillId="0" borderId="0" xfId="1" applyFont="1" applyFill="1">
      <alignment vertical="center"/>
    </xf>
    <xf numFmtId="9" fontId="3" fillId="0" borderId="0" xfId="1" applyNumberFormat="1" applyFont="1" applyFill="1">
      <alignment vertical="center"/>
    </xf>
    <xf numFmtId="38" fontId="4" fillId="2" borderId="2" xfId="1" applyFont="1" applyFill="1" applyBorder="1">
      <alignment vertical="center"/>
    </xf>
    <xf numFmtId="0" fontId="7" fillId="2" borderId="0" xfId="0" applyFont="1" applyFill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shrinkToFit="1"/>
    </xf>
    <xf numFmtId="38" fontId="4" fillId="2" borderId="1" xfId="1" applyFont="1" applyFill="1" applyBorder="1" applyAlignment="1">
      <alignment horizontal="right" vertical="center"/>
    </xf>
    <xf numFmtId="0" fontId="7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38" fontId="4" fillId="2" borderId="4" xfId="1" applyFont="1" applyFill="1" applyBorder="1">
      <alignment vertical="center"/>
    </xf>
    <xf numFmtId="38" fontId="3" fillId="2" borderId="4" xfId="1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38" fontId="6" fillId="2" borderId="0" xfId="1" applyFont="1" applyFill="1" applyBorder="1">
      <alignment vertical="center"/>
    </xf>
    <xf numFmtId="9" fontId="3" fillId="2" borderId="7" xfId="1" applyNumberFormat="1" applyFont="1" applyFill="1" applyBorder="1">
      <alignment vertical="center"/>
    </xf>
    <xf numFmtId="38" fontId="6" fillId="2" borderId="0" xfId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38" fontId="3" fillId="2" borderId="9" xfId="1" applyFont="1" applyFill="1" applyBorder="1">
      <alignment vertical="center"/>
    </xf>
    <xf numFmtId="0" fontId="3" fillId="2" borderId="0" xfId="0" applyFont="1" applyFill="1" applyAlignment="1">
      <alignment vertical="center" shrinkToFit="1"/>
    </xf>
    <xf numFmtId="0" fontId="7" fillId="2" borderId="0" xfId="0" applyFont="1" applyFill="1" applyAlignment="1">
      <alignment horizontal="right" vertical="center" shrinkToFit="1"/>
    </xf>
    <xf numFmtId="38" fontId="4" fillId="2" borderId="0" xfId="1" applyFont="1" applyFill="1" applyBorder="1">
      <alignment vertical="center"/>
    </xf>
    <xf numFmtId="38" fontId="7" fillId="2" borderId="7" xfId="1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3" fillId="0" borderId="0" xfId="0" applyFont="1" applyAlignment="1">
      <alignment horizontal="left" vertical="center" shrinkToFit="1"/>
    </xf>
    <xf numFmtId="0" fontId="3" fillId="2" borderId="0" xfId="0" applyFont="1" applyFill="1" applyAlignment="1">
      <alignment horizontal="left" vertical="center" shrinkToFit="1"/>
    </xf>
    <xf numFmtId="38" fontId="4" fillId="2" borderId="1" xfId="1" applyFont="1" applyFill="1" applyBorder="1" applyAlignment="1">
      <alignment horizontal="right" vertical="center"/>
    </xf>
    <xf numFmtId="38" fontId="4" fillId="0" borderId="0" xfId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2905125</xdr:colOff>
      <xdr:row>2</xdr:row>
      <xdr:rowOff>95250</xdr:rowOff>
    </xdr:from>
    <xdr:to>
      <xdr:col>3</xdr:col>
      <xdr:colOff>123825</xdr:colOff>
      <xdr:row>3</xdr:row>
      <xdr:rowOff>180975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3FD1F3EA-9B56-4237-8FEB-2A8B73DDDA74}"/>
            </a:ext>
          </a:extLst>
        </xdr:cNvPr>
        <xdr:cNvSpPr/>
      </xdr:nvSpPr>
      <xdr:spPr>
        <a:xfrm>
          <a:off x="3933825" y="4000500"/>
          <a:ext cx="323850" cy="32385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486E0-4967-4C47-A675-9EC93439412C}">
  <sheetPr>
    <pageSetUpPr fitToPage="1"/>
  </sheetPr>
  <dimension ref="A1:H39"/>
  <sheetViews>
    <sheetView tabSelected="1" workbookViewId="0">
      <selection activeCell="D3" sqref="D3"/>
    </sheetView>
  </sheetViews>
  <sheetFormatPr defaultRowHeight="18.75" customHeight="1" x14ac:dyDescent="0.4"/>
  <cols>
    <col min="1" max="1" width="25" style="1" customWidth="1"/>
    <col min="2" max="2" width="2.125" style="1" customWidth="1"/>
    <col min="3" max="3" width="40.75" style="1" customWidth="1"/>
    <col min="4" max="4" width="14.75" style="2" customWidth="1"/>
    <col min="5" max="5" width="16.75" style="3" bestFit="1" customWidth="1"/>
    <col min="6" max="6" width="5" style="1" customWidth="1"/>
    <col min="7" max="7" width="38" style="3" bestFit="1" customWidth="1"/>
    <col min="8" max="16384" width="9" style="1"/>
  </cols>
  <sheetData>
    <row r="1" spans="1:8" ht="32.25" customHeight="1" thickBot="1" x14ac:dyDescent="0.45">
      <c r="A1" s="23" t="s">
        <v>39</v>
      </c>
    </row>
    <row r="2" spans="1:8" ht="18.75" customHeight="1" thickBot="1" x14ac:dyDescent="0.45">
      <c r="A2" s="4"/>
      <c r="B2" s="4"/>
      <c r="C2" s="4" t="s">
        <v>0</v>
      </c>
      <c r="D2" s="27">
        <v>10000000</v>
      </c>
      <c r="E2" s="16" t="s">
        <v>1</v>
      </c>
    </row>
    <row r="5" spans="1:8" ht="18.75" customHeight="1" x14ac:dyDescent="0.4">
      <c r="C5" s="28" t="s">
        <v>2</v>
      </c>
      <c r="D5" s="5">
        <f>IF(D2="","",D2)</f>
        <v>10000000</v>
      </c>
      <c r="E5" s="22" t="s">
        <v>37</v>
      </c>
    </row>
    <row r="6" spans="1:8" ht="18.75" customHeight="1" x14ac:dyDescent="0.4">
      <c r="C6" s="28" t="s">
        <v>38</v>
      </c>
      <c r="D6" s="5">
        <f>+ROUND(E24,-3)</f>
        <v>2696000</v>
      </c>
      <c r="E6" s="22" t="s">
        <v>37</v>
      </c>
    </row>
    <row r="8" spans="1:8" ht="18.75" customHeight="1" x14ac:dyDescent="0.4">
      <c r="A8" s="15" t="s">
        <v>45</v>
      </c>
    </row>
    <row r="9" spans="1:8" ht="18.75" customHeight="1" x14ac:dyDescent="0.4">
      <c r="A9" s="6" t="s">
        <v>3</v>
      </c>
      <c r="B9" s="6"/>
      <c r="C9" s="49" t="s">
        <v>5</v>
      </c>
      <c r="D9" s="49"/>
      <c r="E9" s="7">
        <f>ROUNDDOWN(MIN(D2,8000000)*0.15,-3)</f>
        <v>1200000</v>
      </c>
      <c r="F9" s="8"/>
      <c r="G9" s="9" t="s">
        <v>41</v>
      </c>
      <c r="H9" s="3"/>
    </row>
    <row r="10" spans="1:8" ht="18.75" customHeight="1" x14ac:dyDescent="0.4">
      <c r="A10" s="6" t="s">
        <v>4</v>
      </c>
      <c r="B10" s="6"/>
      <c r="C10" s="49" t="s">
        <v>6</v>
      </c>
      <c r="D10" s="49"/>
      <c r="E10" s="25">
        <f>ROUNDDOWN(IF(D2&gt;8000000,(D2-8000000)*0.232,0),-3)</f>
        <v>464000</v>
      </c>
      <c r="F10" s="26"/>
      <c r="G10" s="9" t="s">
        <v>9</v>
      </c>
      <c r="H10" s="3"/>
    </row>
    <row r="11" spans="1:8" ht="18.75" customHeight="1" x14ac:dyDescent="0.4">
      <c r="A11" s="6" t="s">
        <v>7</v>
      </c>
      <c r="B11" s="6"/>
      <c r="C11" s="49" t="s">
        <v>8</v>
      </c>
      <c r="D11" s="49"/>
      <c r="E11" s="25">
        <f>+ROUNDDOWN((E9+E10)*0.103,-2)</f>
        <v>171300</v>
      </c>
      <c r="F11" s="26"/>
      <c r="G11" s="10" t="s">
        <v>10</v>
      </c>
      <c r="H11" s="3"/>
    </row>
    <row r="12" spans="1:8" ht="18.75" customHeight="1" x14ac:dyDescent="0.4">
      <c r="A12" s="6" t="s">
        <v>16</v>
      </c>
      <c r="B12" s="6"/>
      <c r="C12" s="49" t="s">
        <v>11</v>
      </c>
      <c r="D12" s="49"/>
      <c r="E12" s="25">
        <f>ROUNDDOWN(MIN(D2,4000000)*0.035,-2)</f>
        <v>140000</v>
      </c>
      <c r="F12" s="26"/>
      <c r="G12" s="1" t="s">
        <v>42</v>
      </c>
      <c r="H12" s="3"/>
    </row>
    <row r="13" spans="1:8" ht="18.75" customHeight="1" x14ac:dyDescent="0.4">
      <c r="A13" s="6" t="s">
        <v>18</v>
      </c>
      <c r="B13" s="6"/>
      <c r="C13" s="49" t="s">
        <v>12</v>
      </c>
      <c r="D13" s="49"/>
      <c r="E13" s="25">
        <f>ROUNDDOWN(IF(D2&lt;4000000,0,MIN(D2-4000000,4000000))*0.053,-2)</f>
        <v>212000</v>
      </c>
      <c r="F13" s="26"/>
      <c r="G13" s="1" t="s">
        <v>15</v>
      </c>
      <c r="H13" s="3"/>
    </row>
    <row r="14" spans="1:8" ht="18.75" customHeight="1" x14ac:dyDescent="0.4">
      <c r="A14" s="6" t="s">
        <v>19</v>
      </c>
      <c r="B14" s="6"/>
      <c r="C14" s="49" t="s">
        <v>13</v>
      </c>
      <c r="D14" s="49"/>
      <c r="E14" s="25">
        <f>ROUNDDOWN(IF(D2&gt;8000000,D2-8000000,0)*0.07,-2)</f>
        <v>140000</v>
      </c>
      <c r="F14" s="26"/>
      <c r="G14" s="9" t="s">
        <v>14</v>
      </c>
      <c r="H14" s="3"/>
    </row>
    <row r="15" spans="1:8" ht="18.75" customHeight="1" x14ac:dyDescent="0.4">
      <c r="A15" s="6" t="s">
        <v>20</v>
      </c>
      <c r="B15" s="6"/>
      <c r="C15" s="49" t="s">
        <v>17</v>
      </c>
      <c r="D15" s="49"/>
      <c r="E15" s="7">
        <f>ROUNDDOWN((E12+E13+E14)*0.37,-2)</f>
        <v>182000</v>
      </c>
      <c r="F15" s="8"/>
      <c r="G15" s="1" t="s">
        <v>21</v>
      </c>
      <c r="H15" s="3"/>
    </row>
    <row r="16" spans="1:8" ht="18.75" customHeight="1" x14ac:dyDescent="0.4">
      <c r="A16" s="6" t="s">
        <v>22</v>
      </c>
      <c r="B16" s="6"/>
      <c r="C16" s="49" t="s">
        <v>23</v>
      </c>
      <c r="D16" s="49"/>
      <c r="E16" s="7">
        <f>+ROUNDDOWN((E9+E10)*0.01,-2)</f>
        <v>16600</v>
      </c>
      <c r="F16" s="8"/>
      <c r="G16" s="1" t="s">
        <v>24</v>
      </c>
      <c r="H16" s="3"/>
    </row>
    <row r="17" spans="1:8" ht="18.75" customHeight="1" x14ac:dyDescent="0.4">
      <c r="A17" s="6" t="s">
        <v>25</v>
      </c>
      <c r="B17" s="6"/>
      <c r="C17" s="49" t="s">
        <v>26</v>
      </c>
      <c r="D17" s="49"/>
      <c r="E17" s="11">
        <v>20000</v>
      </c>
      <c r="F17" s="8"/>
      <c r="G17" s="1" t="s">
        <v>27</v>
      </c>
      <c r="H17" s="3"/>
    </row>
    <row r="18" spans="1:8" ht="18.75" customHeight="1" x14ac:dyDescent="0.4">
      <c r="A18" s="6"/>
      <c r="B18" s="6"/>
      <c r="C18" s="49" t="s">
        <v>28</v>
      </c>
      <c r="D18" s="49"/>
      <c r="E18" s="11">
        <v>0</v>
      </c>
      <c r="F18" s="8"/>
      <c r="G18" s="1" t="s">
        <v>29</v>
      </c>
      <c r="H18" s="3"/>
    </row>
    <row r="19" spans="1:8" ht="18.75" customHeight="1" x14ac:dyDescent="0.4">
      <c r="A19" s="6" t="s">
        <v>30</v>
      </c>
      <c r="B19" s="6"/>
      <c r="C19" s="49" t="s">
        <v>31</v>
      </c>
      <c r="D19" s="49"/>
      <c r="E19" s="7">
        <f>+ROUNDDOWN((E9+E10)*0.06,-2)</f>
        <v>99800</v>
      </c>
      <c r="F19" s="8"/>
      <c r="G19" s="1" t="s">
        <v>32</v>
      </c>
      <c r="H19" s="3"/>
    </row>
    <row r="20" spans="1:8" ht="18.75" customHeight="1" x14ac:dyDescent="0.4">
      <c r="A20" s="6" t="s">
        <v>33</v>
      </c>
      <c r="B20" s="6"/>
      <c r="C20" s="49" t="s">
        <v>34</v>
      </c>
      <c r="D20" s="49"/>
      <c r="E20" s="7">
        <v>50000</v>
      </c>
      <c r="F20" s="8"/>
      <c r="G20" s="1" t="s">
        <v>35</v>
      </c>
      <c r="H20" s="3"/>
    </row>
    <row r="21" spans="1:8" ht="18.75" customHeight="1" x14ac:dyDescent="0.4">
      <c r="A21" s="6"/>
      <c r="B21" s="6"/>
      <c r="C21" s="49" t="s">
        <v>36</v>
      </c>
      <c r="D21" s="49"/>
      <c r="E21" s="11">
        <v>0</v>
      </c>
      <c r="F21" s="8"/>
      <c r="G21" s="1" t="s">
        <v>29</v>
      </c>
      <c r="H21" s="3"/>
    </row>
    <row r="22" spans="1:8" ht="10.5" customHeight="1" thickBot="1" x14ac:dyDescent="0.45">
      <c r="A22" s="17"/>
      <c r="B22" s="17"/>
      <c r="C22" s="18"/>
      <c r="D22" s="18"/>
      <c r="E22" s="19"/>
      <c r="F22" s="20"/>
      <c r="G22" s="21"/>
      <c r="H22" s="3"/>
    </row>
    <row r="23" spans="1:8" ht="18.75" customHeight="1" x14ac:dyDescent="0.4">
      <c r="A23" s="6"/>
      <c r="B23" s="6"/>
      <c r="C23" s="12"/>
      <c r="D23" s="13"/>
      <c r="E23" s="2"/>
      <c r="F23" s="14"/>
      <c r="G23" s="1"/>
      <c r="H23" s="3"/>
    </row>
    <row r="24" spans="1:8" ht="18.75" customHeight="1" x14ac:dyDescent="0.4">
      <c r="A24" s="6"/>
      <c r="B24" s="6"/>
      <c r="C24" s="52" t="s">
        <v>40</v>
      </c>
      <c r="D24" s="52"/>
      <c r="E24" s="24">
        <f>SUM(E9:E23)</f>
        <v>2695700</v>
      </c>
      <c r="F24" s="15" t="s">
        <v>37</v>
      </c>
    </row>
    <row r="25" spans="1:8" ht="18.75" customHeight="1" thickBot="1" x14ac:dyDescent="0.45">
      <c r="A25" s="6"/>
      <c r="B25" s="6"/>
      <c r="C25" s="24"/>
      <c r="D25" s="24"/>
      <c r="E25" s="24"/>
      <c r="F25" s="15"/>
    </row>
    <row r="26" spans="1:8" ht="27" customHeight="1" x14ac:dyDescent="0.4">
      <c r="A26" s="32" t="s">
        <v>46</v>
      </c>
      <c r="B26" s="33"/>
      <c r="C26" s="33"/>
      <c r="D26" s="34"/>
      <c r="E26" s="35"/>
      <c r="F26" s="36"/>
    </row>
    <row r="27" spans="1:8" ht="18.75" customHeight="1" x14ac:dyDescent="0.4">
      <c r="A27" s="37" t="s">
        <v>3</v>
      </c>
      <c r="B27" s="38"/>
      <c r="C27" s="50" t="s">
        <v>43</v>
      </c>
      <c r="D27" s="50"/>
      <c r="E27" s="39">
        <f>ROUNDDOWN(MIN(D2,8000000)*0.15+MAX(D2-8000000,0)*0.232,-2)</f>
        <v>1664000</v>
      </c>
      <c r="F27" s="40"/>
      <c r="G27" s="9"/>
    </row>
    <row r="28" spans="1:8" ht="18.75" customHeight="1" x14ac:dyDescent="0.4">
      <c r="A28" s="37" t="s">
        <v>7</v>
      </c>
      <c r="B28" s="38"/>
      <c r="C28" s="50" t="s">
        <v>8</v>
      </c>
      <c r="D28" s="50"/>
      <c r="E28" s="39">
        <f>+ROUNDDOWN(E27*0.103,-2)</f>
        <v>171300</v>
      </c>
      <c r="F28" s="40"/>
      <c r="G28" s="10"/>
    </row>
    <row r="29" spans="1:8" ht="18.75" customHeight="1" x14ac:dyDescent="0.4">
      <c r="A29" s="37" t="s">
        <v>16</v>
      </c>
      <c r="B29" s="38"/>
      <c r="C29" s="50" t="s">
        <v>44</v>
      </c>
      <c r="D29" s="50"/>
      <c r="E29" s="39">
        <f>ROUNDDOWN(MIN(D2,4000000)*0.035+IF(D2&lt;4000000,0,MIN(D2-4000000,4000000)*0.053+MAX(D2-8000000,0)*0.07),-2)</f>
        <v>492000</v>
      </c>
      <c r="F29" s="40"/>
      <c r="G29" s="1"/>
    </row>
    <row r="30" spans="1:8" ht="18.75" customHeight="1" x14ac:dyDescent="0.4">
      <c r="A30" s="37" t="s">
        <v>20</v>
      </c>
      <c r="B30" s="38"/>
      <c r="C30" s="50" t="s">
        <v>17</v>
      </c>
      <c r="D30" s="50"/>
      <c r="E30" s="39">
        <f>ROUNDDOWN(E29*0.37,-2)</f>
        <v>182000</v>
      </c>
      <c r="F30" s="40"/>
      <c r="G30" s="1"/>
    </row>
    <row r="31" spans="1:8" ht="18.75" customHeight="1" x14ac:dyDescent="0.4">
      <c r="A31" s="37" t="s">
        <v>22</v>
      </c>
      <c r="B31" s="38"/>
      <c r="C31" s="50" t="s">
        <v>23</v>
      </c>
      <c r="D31" s="50"/>
      <c r="E31" s="39">
        <f>+ROUNDDOWN(E27*0.01,-2)</f>
        <v>16600</v>
      </c>
      <c r="F31" s="40"/>
      <c r="G31" s="1"/>
    </row>
    <row r="32" spans="1:8" ht="18.75" customHeight="1" x14ac:dyDescent="0.4">
      <c r="A32" s="37" t="s">
        <v>25</v>
      </c>
      <c r="B32" s="38"/>
      <c r="C32" s="50" t="s">
        <v>26</v>
      </c>
      <c r="D32" s="50"/>
      <c r="E32" s="41">
        <v>20000</v>
      </c>
      <c r="F32" s="40"/>
      <c r="G32" s="1"/>
    </row>
    <row r="33" spans="1:7" ht="18.75" customHeight="1" x14ac:dyDescent="0.4">
      <c r="A33" s="37"/>
      <c r="B33" s="38"/>
      <c r="C33" s="50" t="s">
        <v>28</v>
      </c>
      <c r="D33" s="50"/>
      <c r="E33" s="41">
        <v>0</v>
      </c>
      <c r="F33" s="40"/>
      <c r="G33" s="1"/>
    </row>
    <row r="34" spans="1:7" ht="18.75" customHeight="1" x14ac:dyDescent="0.4">
      <c r="A34" s="37" t="s">
        <v>30</v>
      </c>
      <c r="B34" s="38"/>
      <c r="C34" s="50" t="s">
        <v>31</v>
      </c>
      <c r="D34" s="50"/>
      <c r="E34" s="39">
        <f>+ROUNDDOWN(E27*0.06,-2)</f>
        <v>99800</v>
      </c>
      <c r="F34" s="40"/>
      <c r="G34" s="1"/>
    </row>
    <row r="35" spans="1:7" ht="18.75" customHeight="1" x14ac:dyDescent="0.4">
      <c r="A35" s="37" t="s">
        <v>33</v>
      </c>
      <c r="B35" s="38"/>
      <c r="C35" s="50" t="s">
        <v>34</v>
      </c>
      <c r="D35" s="50"/>
      <c r="E35" s="39">
        <v>50000</v>
      </c>
      <c r="F35" s="40"/>
      <c r="G35" s="1"/>
    </row>
    <row r="36" spans="1:7" ht="18.75" customHeight="1" x14ac:dyDescent="0.4">
      <c r="A36" s="37"/>
      <c r="B36" s="38"/>
      <c r="C36" s="50" t="s">
        <v>36</v>
      </c>
      <c r="D36" s="50"/>
      <c r="E36" s="41">
        <v>0</v>
      </c>
      <c r="F36" s="40"/>
      <c r="G36" s="1"/>
    </row>
    <row r="37" spans="1:7" ht="18.75" customHeight="1" thickBot="1" x14ac:dyDescent="0.45">
      <c r="A37" s="42"/>
      <c r="B37" s="29"/>
      <c r="C37" s="30"/>
      <c r="D37" s="30"/>
      <c r="E37" s="31"/>
      <c r="F37" s="43"/>
      <c r="G37" s="1"/>
    </row>
    <row r="38" spans="1:7" ht="18.75" customHeight="1" x14ac:dyDescent="0.4">
      <c r="A38" s="37"/>
      <c r="B38" s="38"/>
      <c r="C38" s="44"/>
      <c r="D38" s="45"/>
      <c r="E38" s="46"/>
      <c r="F38" s="47"/>
      <c r="G38" s="1"/>
    </row>
    <row r="39" spans="1:7" ht="18.75" customHeight="1" thickBot="1" x14ac:dyDescent="0.45">
      <c r="A39" s="42"/>
      <c r="B39" s="29"/>
      <c r="C39" s="51" t="s">
        <v>40</v>
      </c>
      <c r="D39" s="51"/>
      <c r="E39" s="31">
        <f>SUM(E27:E38)</f>
        <v>2695700</v>
      </c>
      <c r="F39" s="48" t="s">
        <v>37</v>
      </c>
    </row>
  </sheetData>
  <mergeCells count="25">
    <mergeCell ref="C20:D20"/>
    <mergeCell ref="C34:D34"/>
    <mergeCell ref="C35:D35"/>
    <mergeCell ref="C36:D36"/>
    <mergeCell ref="C39:D39"/>
    <mergeCell ref="C30:D30"/>
    <mergeCell ref="C31:D31"/>
    <mergeCell ref="C32:D32"/>
    <mergeCell ref="C33:D33"/>
    <mergeCell ref="C21:D21"/>
    <mergeCell ref="C27:D27"/>
    <mergeCell ref="C28:D28"/>
    <mergeCell ref="C29:D29"/>
    <mergeCell ref="C24:D24"/>
    <mergeCell ref="C9:D9"/>
    <mergeCell ref="C19:D19"/>
    <mergeCell ref="C11:D11"/>
    <mergeCell ref="C15:D15"/>
    <mergeCell ref="C16:D16"/>
    <mergeCell ref="C17:D17"/>
    <mergeCell ref="C18:D18"/>
    <mergeCell ref="C12:D12"/>
    <mergeCell ref="C13:D13"/>
    <mergeCell ref="C14:D14"/>
    <mergeCell ref="C10:D10"/>
  </mergeCells>
  <phoneticPr fontId="1"/>
  <pageMargins left="0.59055118110236227" right="0.23622047244094491" top="0.74803149606299213" bottom="0.74803149606299213" header="0.31496062992125984" footer="0.31496062992125984"/>
  <pageSetup paperSize="9" scale="61" orientation="portrait" r:id="rId1"/>
  <headerFooter>
    <oddHeader>&amp;R&amp;A, 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税金総額の試算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nagaoka</dc:creator>
  <cp:lastModifiedBy>玲子 永岡</cp:lastModifiedBy>
  <cp:lastPrinted>2022-09-07T06:41:19Z</cp:lastPrinted>
  <dcterms:created xsi:type="dcterms:W3CDTF">2018-10-25T02:28:07Z</dcterms:created>
  <dcterms:modified xsi:type="dcterms:W3CDTF">2025-04-23T00:48:03Z</dcterms:modified>
</cp:coreProperties>
</file>